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60" windowWidth="15480" windowHeight="11640" activeTab="0"/>
  </bookViews>
  <sheets>
    <sheet name="US Fleets - Texas State" sheetId="1" r:id="rId1"/>
  </sheets>
  <definedNames>
    <definedName name="_xlnm.Print_Area" localSheetId="0">'US Fleets - Texas State'!$A$1:$P$49</definedName>
  </definedNames>
  <calcPr fullCalcOnLoad="1"/>
</workbook>
</file>

<file path=xl/comments1.xml><?xml version="1.0" encoding="utf-8"?>
<comments xmlns="http://schemas.openxmlformats.org/spreadsheetml/2006/main">
  <authors>
    <author>Michael Mccormick</author>
  </authors>
  <commentList>
    <comment ref="H3" authorId="0">
      <text>
        <r>
          <rPr>
            <b/>
            <sz val="11"/>
            <rFont val="Tahoma"/>
            <family val="2"/>
          </rPr>
          <t xml:space="preserve">Model Application Guide
The parameters to be entered are identified as the yellow shaded cells. Changes in any of these input parameters are automatically applied to all elements within the model.
These include:
Miles Per Gallon - average of mpg experienced in your vehicle.
Annual Miles - average miles driven in one year.
Estimated vehicle life in miles - number of years multiplied by years you expect to keep your vehicle.
Estimated premium on disposal - trade in or sell value when vehicle is disposed.
Conversion cost - net - using Platform Conversion Costs chart determine Net Outlay for Conversion including taxes and incentive rebates.
Gasoline Cost per gallon - current costs of one gallon of gasoline.
# of Conversions - for fleet use, number of conversions in a year as well as dispositions.
Propane Price Components - calculate current price based on gate price, taxes, transportation, dispensing, and margin.
</t>
        </r>
      </text>
    </comment>
    <comment ref="C13" authorId="0">
      <text>
        <r>
          <rPr>
            <b/>
            <sz val="10"/>
            <rFont val="Tahoma"/>
            <family val="2"/>
          </rPr>
          <t>Apply the customer's all-in price for gasoline allowing for all fuel taxes and dispensing costs on-site as applicable</t>
        </r>
        <r>
          <rPr>
            <sz val="10"/>
            <rFont val="Tahoma"/>
            <family val="2"/>
          </rPr>
          <t xml:space="preserve">
</t>
        </r>
      </text>
    </comment>
  </commentList>
</comments>
</file>

<file path=xl/sharedStrings.xml><?xml version="1.0" encoding="utf-8"?>
<sst xmlns="http://schemas.openxmlformats.org/spreadsheetml/2006/main" count="70" uniqueCount="68">
  <si>
    <t>Instructions</t>
  </si>
  <si>
    <t>Annualized Return on Conversion Investment</t>
  </si>
  <si>
    <t>Organization</t>
  </si>
  <si>
    <t>Engine Platform</t>
  </si>
  <si>
    <t>Date</t>
  </si>
  <si>
    <t>Annual  fuel costs</t>
  </si>
  <si>
    <t>Total</t>
  </si>
  <si>
    <t xml:space="preserve">     Gasoline</t>
  </si>
  <si>
    <t xml:space="preserve">     Propane</t>
  </si>
  <si>
    <t>Fuel savings</t>
  </si>
  <si>
    <t>Estimated premium on disposal</t>
  </si>
  <si>
    <t>Conversion cost - net</t>
  </si>
  <si>
    <t>Payback in months</t>
  </si>
  <si>
    <t>Life cycle Benefit - Single Vehicle</t>
  </si>
  <si>
    <t>Conversion</t>
  </si>
  <si>
    <t>Resale premium</t>
  </si>
  <si>
    <t>Mths Operated</t>
  </si>
  <si>
    <t>Total benefit</t>
  </si>
  <si>
    <t xml:space="preserve">                            Fixed factors</t>
  </si>
  <si>
    <t>1 mile   =</t>
  </si>
  <si>
    <t>kilometers</t>
  </si>
  <si>
    <t xml:space="preserve">1 imperial gallon = </t>
  </si>
  <si>
    <t>litres</t>
  </si>
  <si>
    <t xml:space="preserve">Energy equivalency </t>
  </si>
  <si>
    <t>Year</t>
  </si>
  <si>
    <t># of conversions</t>
  </si>
  <si>
    <t>Cumulative Propane Powered  Fleet</t>
  </si>
  <si>
    <t>Conversion Investment</t>
  </si>
  <si>
    <t># of Vehicle Dispositions</t>
  </si>
  <si>
    <t xml:space="preserve">Disposal Premiums </t>
  </si>
  <si>
    <t>Annual Life Cycle Benefits Realized</t>
  </si>
  <si>
    <t xml:space="preserve">Cumulative Program  Benefits </t>
  </si>
  <si>
    <t>Platform Conversion Costs</t>
  </si>
  <si>
    <t>SEQUIN Platform</t>
  </si>
  <si>
    <t>System Cost</t>
  </si>
  <si>
    <t>Installation</t>
  </si>
  <si>
    <t>Cost before taxes and rebates</t>
  </si>
  <si>
    <t>Net Outlay for Conversion</t>
  </si>
  <si>
    <t>Propane  Price Components</t>
  </si>
  <si>
    <t>Transportation</t>
  </si>
  <si>
    <t>On-site Dispensing</t>
  </si>
  <si>
    <t>Marketer Margin</t>
  </si>
  <si>
    <t>Gallons</t>
  </si>
  <si>
    <t>Miles Per Gallon</t>
  </si>
  <si>
    <t>Annual Miles</t>
  </si>
  <si>
    <t>Distance (miles)</t>
  </si>
  <si>
    <t>Other Taxes</t>
  </si>
  <si>
    <t>Input Parameters - Single Vehicle</t>
  </si>
  <si>
    <t>Estimated vehicle life in miles</t>
  </si>
  <si>
    <t>Propane cost per gallon (see below)</t>
  </si>
  <si>
    <t>Conversion Rebate</t>
  </si>
  <si>
    <t>Note:  Fill in applicable details as per Instructions</t>
  </si>
  <si>
    <t>Total per gallon</t>
  </si>
  <si>
    <t>Incentive Rebate</t>
  </si>
  <si>
    <t>United States Fleet Life Cycle Economic Model - with Propane Fuel</t>
  </si>
  <si>
    <t>( State of Texas Example)</t>
  </si>
  <si>
    <t>liters of propane to 1 liter of gasoline</t>
  </si>
  <si>
    <t>4.6 liter</t>
  </si>
  <si>
    <t>A</t>
  </si>
  <si>
    <t>Combined State &amp; County Tax (3)</t>
  </si>
  <si>
    <t>Current Gate Price (2)</t>
  </si>
  <si>
    <t>Motor Fuel Tax (5)</t>
  </si>
  <si>
    <t>State &amp; County Tax (4)</t>
  </si>
  <si>
    <t>Gasoline cost per gallon (1)</t>
  </si>
  <si>
    <t>1) Fuel cost does not include $.50 per gallon tax credit.</t>
  </si>
  <si>
    <t>2) Additional savings can be reached with extended oil changes.</t>
  </si>
  <si>
    <t>Delivery Van</t>
  </si>
  <si>
    <t xml:space="preserve">4.8, 5.3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</si>
</sst>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
    <numFmt numFmtId="174" formatCode="&quot;$&quot;#,##0.0"/>
    <numFmt numFmtId="175" formatCode="&quot;$&quot;#,##0.00"/>
    <numFmt numFmtId="176" formatCode="mmmm\ d\,\ yyyy"/>
    <numFmt numFmtId="177" formatCode="&quot;$&quot;#,##0.0_);[Red]\(&quot;$&quot;#,##0.0\)"/>
    <numFmt numFmtId="178" formatCode="0.00000"/>
    <numFmt numFmtId="179" formatCode="0.0000"/>
    <numFmt numFmtId="180" formatCode="0.000"/>
    <numFmt numFmtId="181" formatCode="_(* #,##0.0_);_(* \(#,##0.0\);_(* &quot;-&quot;??_);_(@_)"/>
    <numFmt numFmtId="182" formatCode="_(* #,##0_);_(* \(#,##0\);_(* &quot;-&quot;??_);_(@_)"/>
    <numFmt numFmtId="183" formatCode="_(&quot;$&quot;* #,##0.000_);_(&quot;$&quot;* \(#,##0.000\);_(&quot;$&quot;* &quot;-&quot;??_);_(@_)"/>
    <numFmt numFmtId="184" formatCode="_(&quot;$&quot;* #,##0.0000_);_(&quot;$&quot;* \(#,##0.0000\);_(&quot;$&quot;* &quot;-&quot;??_);_(@_)"/>
    <numFmt numFmtId="185" formatCode="_(&quot;$&quot;* #,##0.0_);_(&quot;$&quot;* \(#,##0.0\);_(&quot;$&quot;* &quot;-&quot;??_);_(@_)"/>
    <numFmt numFmtId="186" formatCode="_(&quot;$&quot;* #,##0_);_(&quot;$&quot;* \(#,##0\);_(&quot;$&quot;* &quot;-&quot;??_);_(@_)"/>
    <numFmt numFmtId="187" formatCode="0.0000000"/>
    <numFmt numFmtId="188" formatCode="0.000000"/>
    <numFmt numFmtId="189" formatCode="#,##0.0"/>
    <numFmt numFmtId="190" formatCode="#,##0.000"/>
    <numFmt numFmtId="191" formatCode="#,##0.0000"/>
    <numFmt numFmtId="192" formatCode="#,##0.00000"/>
    <numFmt numFmtId="193" formatCode="#,##0.000000"/>
    <numFmt numFmtId="194" formatCode="[$$-1009]#,##0.0000"/>
    <numFmt numFmtId="195" formatCode="[$$-1009]#,##0"/>
    <numFmt numFmtId="196" formatCode="[$$-1009]#,##0.00"/>
    <numFmt numFmtId="197" formatCode="_-* #,##0_-;\-* #,##0_-;_-* &quot;-&quot;??_-;_-@_-"/>
    <numFmt numFmtId="198" formatCode="[$$-1009]#,##0.0"/>
    <numFmt numFmtId="199" formatCode="_(* #,##0.0000_);_(* \(#,##0.0000\);_(* &quot;-&quot;????_);_(@_)"/>
  </numFmts>
  <fonts count="24">
    <font>
      <sz val="10"/>
      <name val="Arial"/>
      <family val="0"/>
    </font>
    <font>
      <u val="single"/>
      <sz val="10"/>
      <color indexed="36"/>
      <name val="Arial"/>
      <family val="0"/>
    </font>
    <font>
      <u val="single"/>
      <sz val="10"/>
      <color indexed="12"/>
      <name val="Arial"/>
      <family val="0"/>
    </font>
    <font>
      <sz val="8"/>
      <name val="Arial"/>
      <family val="0"/>
    </font>
    <font>
      <b/>
      <sz val="16"/>
      <name val="Arial"/>
      <family val="2"/>
    </font>
    <font>
      <b/>
      <sz val="10"/>
      <color indexed="9"/>
      <name val="Arial"/>
      <family val="2"/>
    </font>
    <font>
      <b/>
      <sz val="10"/>
      <color indexed="63"/>
      <name val="Arial"/>
      <family val="2"/>
    </font>
    <font>
      <b/>
      <sz val="12"/>
      <name val="Arial"/>
      <family val="2"/>
    </font>
    <font>
      <b/>
      <sz val="10"/>
      <name val="Arial"/>
      <family val="2"/>
    </font>
    <font>
      <sz val="10"/>
      <color indexed="8"/>
      <name val="Arial"/>
      <family val="0"/>
    </font>
    <font>
      <vertAlign val="superscript"/>
      <sz val="9"/>
      <name val="Arial"/>
      <family val="2"/>
    </font>
    <font>
      <sz val="9"/>
      <name val="Arial"/>
      <family val="0"/>
    </font>
    <font>
      <b/>
      <sz val="11"/>
      <name val="Tahoma"/>
      <family val="2"/>
    </font>
    <font>
      <b/>
      <sz val="10"/>
      <name val="Tahoma"/>
      <family val="2"/>
    </font>
    <font>
      <sz val="10"/>
      <name val="Tahoma"/>
      <family val="2"/>
    </font>
    <font>
      <b/>
      <sz val="9.75"/>
      <name val="Arial"/>
      <family val="2"/>
    </font>
    <font>
      <b/>
      <sz val="8"/>
      <name val="Arial"/>
      <family val="2"/>
    </font>
    <font>
      <sz val="5.75"/>
      <name val="Arial"/>
      <family val="0"/>
    </font>
    <font>
      <sz val="7"/>
      <name val="Arial"/>
      <family val="2"/>
    </font>
    <font>
      <b/>
      <sz val="8.5"/>
      <name val="Arial"/>
      <family val="2"/>
    </font>
    <font>
      <sz val="6.75"/>
      <name val="Arial"/>
      <family val="2"/>
    </font>
    <font>
      <sz val="5.5"/>
      <name val="Arial"/>
      <family val="0"/>
    </font>
    <font>
      <sz val="6"/>
      <name val="Arial"/>
      <family val="0"/>
    </font>
    <font>
      <b/>
      <sz val="10"/>
      <color indexed="10"/>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38"/>
        <bgColor indexed="64"/>
      </patternFill>
    </fill>
  </fills>
  <borders count="16">
    <border>
      <left/>
      <right/>
      <top/>
      <bottom/>
      <diagonal/>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vertical="center"/>
    </xf>
    <xf numFmtId="0" fontId="0" fillId="0" borderId="0" xfId="0" applyBorder="1" applyAlignment="1">
      <alignment horizontal="right" vertical="center"/>
    </xf>
    <xf numFmtId="0" fontId="0" fillId="0" borderId="1" xfId="0" applyBorder="1" applyAlignment="1">
      <alignment horizontal="center" vertical="center"/>
    </xf>
    <xf numFmtId="0" fontId="0" fillId="0" borderId="1" xfId="0" applyBorder="1" applyAlignment="1">
      <alignment vertical="center"/>
    </xf>
    <xf numFmtId="0" fontId="8" fillId="0" borderId="2" xfId="0" applyFont="1" applyFill="1" applyBorder="1" applyAlignment="1">
      <alignment horizontal="center" vertical="center"/>
    </xf>
    <xf numFmtId="0" fontId="8" fillId="2" borderId="1" xfId="0" applyFont="1" applyFill="1" applyBorder="1" applyAlignment="1">
      <alignment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5" xfId="0" applyBorder="1" applyAlignment="1">
      <alignment/>
    </xf>
    <xf numFmtId="0" fontId="0" fillId="0" borderId="0" xfId="0" applyBorder="1" applyAlignment="1">
      <alignment/>
    </xf>
    <xf numFmtId="0" fontId="0" fillId="0" borderId="0" xfId="0" applyBorder="1" applyAlignment="1">
      <alignment horizontal="right"/>
    </xf>
    <xf numFmtId="0" fontId="0" fillId="3" borderId="6" xfId="0" applyFill="1" applyBorder="1" applyAlignment="1">
      <alignment horizontal="center"/>
    </xf>
    <xf numFmtId="0" fontId="0" fillId="0" borderId="7" xfId="0" applyBorder="1" applyAlignment="1">
      <alignment/>
    </xf>
    <xf numFmtId="186" fontId="0" fillId="0" borderId="4" xfId="18" applyNumberFormat="1" applyBorder="1" applyAlignment="1">
      <alignment/>
    </xf>
    <xf numFmtId="3" fontId="8" fillId="0" borderId="8" xfId="15" applyNumberFormat="1" applyFont="1" applyBorder="1" applyAlignment="1">
      <alignment horizontal="center"/>
    </xf>
    <xf numFmtId="3" fontId="0" fillId="3" borderId="4" xfId="15" applyNumberFormat="1" applyFill="1" applyBorder="1" applyAlignment="1">
      <alignment horizontal="center"/>
    </xf>
    <xf numFmtId="3" fontId="8" fillId="0" borderId="4" xfId="15" applyNumberFormat="1" applyFont="1" applyBorder="1" applyAlignment="1">
      <alignment horizontal="center"/>
    </xf>
    <xf numFmtId="186" fontId="0" fillId="0" borderId="4" xfId="0" applyNumberFormat="1" applyBorder="1" applyAlignment="1">
      <alignment/>
    </xf>
    <xf numFmtId="186" fontId="0" fillId="3" borderId="4" xfId="18" applyNumberFormat="1" applyFill="1" applyBorder="1" applyAlignment="1">
      <alignment horizontal="center"/>
    </xf>
    <xf numFmtId="0" fontId="0" fillId="0" borderId="8" xfId="0" applyBorder="1" applyAlignment="1">
      <alignment/>
    </xf>
    <xf numFmtId="0" fontId="8" fillId="0" borderId="8" xfId="0" applyFont="1" applyBorder="1" applyAlignment="1">
      <alignment horizontal="right"/>
    </xf>
    <xf numFmtId="172" fontId="8" fillId="0" borderId="4" xfId="0" applyNumberFormat="1" applyFont="1" applyBorder="1" applyAlignment="1">
      <alignment/>
    </xf>
    <xf numFmtId="184" fontId="0" fillId="3" borderId="4" xfId="18" applyNumberFormat="1" applyFill="1" applyBorder="1" applyAlignment="1">
      <alignment horizontal="center"/>
    </xf>
    <xf numFmtId="0" fontId="0" fillId="0" borderId="9" xfId="0" applyBorder="1" applyAlignment="1">
      <alignment/>
    </xf>
    <xf numFmtId="0" fontId="0" fillId="0" borderId="10" xfId="0" applyBorder="1" applyAlignment="1">
      <alignment/>
    </xf>
    <xf numFmtId="0" fontId="0" fillId="0" borderId="10" xfId="0" applyBorder="1" applyAlignment="1">
      <alignment horizontal="right"/>
    </xf>
    <xf numFmtId="184" fontId="0" fillId="0" borderId="4" xfId="18" applyNumberFormat="1" applyFill="1" applyBorder="1" applyAlignment="1">
      <alignment horizontal="center"/>
    </xf>
    <xf numFmtId="0" fontId="8" fillId="2" borderId="8" xfId="0" applyFont="1" applyFill="1" applyBorder="1" applyAlignment="1">
      <alignment vertical="center"/>
    </xf>
    <xf numFmtId="0" fontId="0" fillId="2" borderId="3" xfId="0" applyFont="1" applyFill="1" applyBorder="1" applyAlignment="1">
      <alignment vertical="center"/>
    </xf>
    <xf numFmtId="0" fontId="0" fillId="0" borderId="11" xfId="0" applyBorder="1" applyAlignment="1">
      <alignment/>
    </xf>
    <xf numFmtId="0" fontId="0" fillId="0" borderId="12" xfId="0" applyBorder="1" applyAlignment="1">
      <alignment horizontal="right"/>
    </xf>
    <xf numFmtId="0" fontId="8" fillId="0" borderId="0" xfId="0" applyFont="1" applyAlignment="1">
      <alignment horizontal="center"/>
    </xf>
    <xf numFmtId="0" fontId="0" fillId="0" borderId="7" xfId="0" applyBorder="1" applyAlignment="1">
      <alignment horizontal="right"/>
    </xf>
    <xf numFmtId="3" fontId="0" fillId="0" borderId="4" xfId="0" applyNumberFormat="1" applyBorder="1" applyAlignment="1">
      <alignment horizontal="center"/>
    </xf>
    <xf numFmtId="0" fontId="0" fillId="0" borderId="2" xfId="0" applyBorder="1" applyAlignment="1">
      <alignment horizontal="right"/>
    </xf>
    <xf numFmtId="186" fontId="8" fillId="0" borderId="4" xfId="0" applyNumberFormat="1" applyFont="1" applyBorder="1" applyAlignment="1">
      <alignment/>
    </xf>
    <xf numFmtId="1" fontId="0" fillId="0" borderId="4" xfId="0" applyNumberFormat="1"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4" xfId="0" applyBorder="1" applyAlignment="1">
      <alignment horizontal="center" wrapText="1"/>
    </xf>
    <xf numFmtId="0" fontId="0" fillId="0" borderId="4" xfId="0" applyFill="1" applyBorder="1" applyAlignment="1">
      <alignment horizontal="center" wrapText="1"/>
    </xf>
    <xf numFmtId="0" fontId="0" fillId="3" borderId="4" xfId="0" applyFill="1" applyBorder="1" applyAlignment="1">
      <alignment horizontal="center"/>
    </xf>
    <xf numFmtId="195" fontId="0" fillId="0" borderId="4" xfId="20" applyNumberFormat="1" applyBorder="1" applyAlignment="1">
      <alignment horizontal="center"/>
    </xf>
    <xf numFmtId="196" fontId="0" fillId="0" borderId="4" xfId="20" applyNumberFormat="1" applyBorder="1" applyAlignment="1">
      <alignment horizontal="center"/>
    </xf>
    <xf numFmtId="195" fontId="0" fillId="0" borderId="4" xfId="0" applyNumberFormat="1" applyBorder="1" applyAlignment="1">
      <alignment horizontal="center"/>
    </xf>
    <xf numFmtId="6" fontId="0" fillId="0" borderId="4" xfId="0" applyNumberFormat="1" applyBorder="1" applyAlignment="1">
      <alignment horizontal="center"/>
    </xf>
    <xf numFmtId="8" fontId="0" fillId="0" borderId="4" xfId="0" applyNumberFormat="1" applyBorder="1" applyAlignment="1">
      <alignment horizontal="center"/>
    </xf>
    <xf numFmtId="0" fontId="0" fillId="0" borderId="0" xfId="0" applyAlignment="1">
      <alignment horizontal="center"/>
    </xf>
    <xf numFmtId="194" fontId="0" fillId="3" borderId="4" xfId="20" applyNumberFormat="1" applyFont="1" applyFill="1" applyBorder="1" applyAlignment="1">
      <alignment horizontal="right"/>
    </xf>
    <xf numFmtId="194" fontId="0" fillId="0" borderId="4" xfId="17" applyNumberFormat="1" applyBorder="1" applyAlignment="1">
      <alignment horizontal="right"/>
    </xf>
    <xf numFmtId="194" fontId="0" fillId="3" borderId="4" xfId="17" applyNumberFormat="1" applyFill="1" applyBorder="1" applyAlignment="1">
      <alignment horizontal="right"/>
    </xf>
    <xf numFmtId="0" fontId="10" fillId="0" borderId="0" xfId="0" applyFont="1" applyFill="1" applyBorder="1" applyAlignment="1">
      <alignment horizontal="left"/>
    </xf>
    <xf numFmtId="0" fontId="11" fillId="0" borderId="0" xfId="0" applyFont="1" applyAlignment="1">
      <alignment horizontal="left"/>
    </xf>
    <xf numFmtId="194" fontId="0" fillId="0" borderId="4" xfId="0" applyNumberFormat="1" applyBorder="1" applyAlignment="1">
      <alignment/>
    </xf>
    <xf numFmtId="0" fontId="4" fillId="0" borderId="0" xfId="0" applyFont="1" applyAlignment="1">
      <alignment horizontal="center" vertical="center"/>
    </xf>
    <xf numFmtId="0" fontId="22" fillId="0" borderId="0" xfId="0" applyFont="1" applyAlignment="1">
      <alignment horizontal="left"/>
    </xf>
    <xf numFmtId="0" fontId="0" fillId="0" borderId="0" xfId="0" applyFill="1" applyBorder="1" applyAlignment="1">
      <alignment horizontal="center"/>
    </xf>
    <xf numFmtId="2" fontId="0" fillId="0" borderId="0" xfId="0" applyNumberFormat="1" applyFill="1" applyBorder="1" applyAlignment="1">
      <alignment horizontal="center"/>
    </xf>
    <xf numFmtId="17" fontId="0" fillId="0" borderId="4" xfId="0" applyNumberFormat="1" applyBorder="1" applyAlignment="1">
      <alignment horizontal="center" vertical="center"/>
    </xf>
    <xf numFmtId="194" fontId="0" fillId="3" borderId="4" xfId="17" applyNumberFormat="1" applyFont="1" applyFill="1" applyBorder="1" applyAlignment="1">
      <alignment horizontal="right"/>
    </xf>
    <xf numFmtId="0" fontId="9" fillId="0" borderId="0" xfId="0" applyFont="1" applyFill="1" applyBorder="1" applyAlignment="1">
      <alignment horizontal="center"/>
    </xf>
    <xf numFmtId="0" fontId="22" fillId="0" borderId="0" xfId="0" applyFont="1" applyBorder="1" applyAlignment="1">
      <alignment horizontal="left"/>
    </xf>
    <xf numFmtId="0" fontId="11" fillId="0" borderId="0" xfId="0" applyFont="1" applyAlignment="1">
      <alignment/>
    </xf>
    <xf numFmtId="0" fontId="23" fillId="0" borderId="0" xfId="0" applyFont="1" applyAlignment="1">
      <alignment/>
    </xf>
    <xf numFmtId="0" fontId="4" fillId="0" borderId="0" xfId="0" applyFont="1" applyAlignment="1">
      <alignment/>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9" fontId="7" fillId="0" borderId="13" xfId="23" applyFont="1" applyBorder="1" applyAlignment="1">
      <alignment horizontal="center" vertical="center" wrapText="1"/>
    </xf>
    <xf numFmtId="9" fontId="7" fillId="0" borderId="6" xfId="23" applyFont="1" applyBorder="1" applyAlignment="1">
      <alignment horizontal="center" vertical="center" wrapText="1"/>
    </xf>
    <xf numFmtId="0" fontId="0" fillId="0" borderId="8" xfId="0" applyBorder="1" applyAlignment="1">
      <alignment horizontal="right"/>
    </xf>
    <xf numFmtId="0" fontId="0" fillId="0" borderId="3" xfId="0" applyBorder="1" applyAlignment="1">
      <alignment horizontal="right"/>
    </xf>
    <xf numFmtId="0" fontId="7" fillId="2" borderId="8" xfId="0" applyFont="1" applyFill="1" applyBorder="1" applyAlignment="1">
      <alignment horizontal="center"/>
    </xf>
    <xf numFmtId="0" fontId="7" fillId="2" borderId="1" xfId="0" applyFont="1" applyFill="1" applyBorder="1" applyAlignment="1">
      <alignment horizontal="center"/>
    </xf>
    <xf numFmtId="0" fontId="7" fillId="2" borderId="3" xfId="0" applyFont="1" applyFill="1" applyBorder="1" applyAlignment="1">
      <alignment horizontal="center"/>
    </xf>
    <xf numFmtId="0" fontId="0" fillId="0" borderId="8" xfId="0" applyBorder="1" applyAlignment="1">
      <alignment horizontal="left"/>
    </xf>
    <xf numFmtId="0" fontId="0" fillId="0" borderId="3" xfId="0"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0" fillId="0" borderId="8" xfId="0" applyBorder="1" applyAlignment="1">
      <alignment horizontal="center" vertical="center"/>
    </xf>
    <xf numFmtId="0" fontId="0" fillId="0" borderId="3" xfId="0" applyBorder="1" applyAlignment="1">
      <alignment horizontal="center" vertical="center"/>
    </xf>
    <xf numFmtId="0" fontId="11" fillId="0" borderId="0" xfId="0" applyFont="1" applyFill="1" applyBorder="1" applyAlignment="1">
      <alignment/>
    </xf>
    <xf numFmtId="0" fontId="4" fillId="0" borderId="0" xfId="0" applyFont="1" applyAlignment="1">
      <alignment horizontal="center" vertical="center"/>
    </xf>
    <xf numFmtId="0" fontId="8" fillId="0"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5" xfId="0" applyFont="1" applyBorder="1" applyAlignment="1">
      <alignment horizontal="center" wrapText="1"/>
    </xf>
    <xf numFmtId="0" fontId="8" fillId="0" borderId="9" xfId="0" applyFont="1" applyBorder="1" applyAlignment="1">
      <alignment horizontal="center" wrapText="1"/>
    </xf>
    <xf numFmtId="0" fontId="0" fillId="0" borderId="0" xfId="0" applyFill="1" applyBorder="1" applyAlignment="1">
      <alignment horizontal="right"/>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5" fillId="4" borderId="0" xfId="0" applyFont="1" applyFill="1" applyAlignment="1">
      <alignment horizontal="center" vertical="center"/>
    </xf>
    <xf numFmtId="0" fontId="6" fillId="2" borderId="11" xfId="0" applyFont="1" applyFill="1" applyBorder="1" applyAlignment="1">
      <alignment vertical="center" wrapText="1"/>
    </xf>
    <xf numFmtId="0" fontId="6" fillId="2" borderId="14" xfId="0" applyFont="1" applyFill="1" applyBorder="1" applyAlignment="1">
      <alignment vertical="center" wrapText="1"/>
    </xf>
    <xf numFmtId="0" fontId="6" fillId="2" borderId="12" xfId="0" applyFont="1" applyFill="1" applyBorder="1" applyAlignment="1">
      <alignment vertical="center" wrapText="1"/>
    </xf>
    <xf numFmtId="0" fontId="6" fillId="2" borderId="15" xfId="0" applyFont="1" applyFill="1" applyBorder="1" applyAlignment="1">
      <alignment vertical="center" wrapText="1"/>
    </xf>
    <xf numFmtId="0" fontId="8" fillId="0" borderId="8" xfId="0" applyFont="1" applyBorder="1" applyAlignment="1">
      <alignment horizontal="right"/>
    </xf>
    <xf numFmtId="0" fontId="8" fillId="0" borderId="3" xfId="0" applyFont="1" applyBorder="1" applyAlignment="1">
      <alignment horizontal="right"/>
    </xf>
    <xf numFmtId="0" fontId="7" fillId="0" borderId="0" xfId="0" applyFont="1" applyFill="1" applyBorder="1" applyAlignment="1">
      <alignment horizontal="center"/>
    </xf>
    <xf numFmtId="0" fontId="0" fillId="0" borderId="5" xfId="0" applyBorder="1" applyAlignment="1">
      <alignment horizontal="right" vertical="center"/>
    </xf>
    <xf numFmtId="0" fontId="0" fillId="0" borderId="7" xfId="0" applyBorder="1" applyAlignment="1">
      <alignment horizontal="right" vertical="center"/>
    </xf>
    <xf numFmtId="0" fontId="8" fillId="0" borderId="9" xfId="0" applyFont="1" applyBorder="1" applyAlignment="1">
      <alignment horizontal="left"/>
    </xf>
    <xf numFmtId="0" fontId="8" fillId="0" borderId="10" xfId="0" applyFont="1" applyBorder="1" applyAlignment="1">
      <alignment horizontal="left"/>
    </xf>
  </cellXfs>
  <cellStyles count="10">
    <cellStyle name="Normal" xfId="0"/>
    <cellStyle name="Comma" xfId="15"/>
    <cellStyle name="Comma [0]" xfId="16"/>
    <cellStyle name="Comma_Sheet1" xfId="17"/>
    <cellStyle name="Currency" xfId="18"/>
    <cellStyle name="Currency [0]" xfId="19"/>
    <cellStyle name="Currency_Sheet1"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latin typeface="Arial"/>
                <a:ea typeface="Arial"/>
                <a:cs typeface="Arial"/>
              </a:rPr>
              <a:t>Cumulative $$ Benefits
</a:t>
            </a:r>
            <a:r>
              <a:rPr lang="en-US" cap="none" sz="800" b="1" i="0" u="none" baseline="0">
                <a:latin typeface="Arial"/>
                <a:ea typeface="Arial"/>
                <a:cs typeface="Arial"/>
              </a:rPr>
              <a:t>000's</a:t>
            </a:r>
          </a:p>
        </c:rich>
      </c:tx>
      <c:layout>
        <c:manualLayout>
          <c:xMode val="factor"/>
          <c:yMode val="factor"/>
          <c:x val="0"/>
          <c:y val="0"/>
        </c:manualLayout>
      </c:layout>
      <c:spPr>
        <a:noFill/>
        <a:ln>
          <a:noFill/>
        </a:ln>
      </c:spPr>
    </c:title>
    <c:plotArea>
      <c:layout>
        <c:manualLayout>
          <c:xMode val="edge"/>
          <c:yMode val="edge"/>
          <c:x val="0.051"/>
          <c:y val="0.16275"/>
          <c:w val="0.85"/>
          <c:h val="0.7075"/>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Fleets - Texas State'!$A$27:$A$34</c:f>
              <c:numCache>
                <c:ptCount val="8"/>
                <c:pt idx="0">
                  <c:v>1</c:v>
                </c:pt>
                <c:pt idx="1">
                  <c:v>2</c:v>
                </c:pt>
                <c:pt idx="2">
                  <c:v>3</c:v>
                </c:pt>
                <c:pt idx="3">
                  <c:v>4</c:v>
                </c:pt>
                <c:pt idx="4">
                  <c:v>5</c:v>
                </c:pt>
                <c:pt idx="5">
                  <c:v>6</c:v>
                </c:pt>
                <c:pt idx="6">
                  <c:v>7</c:v>
                </c:pt>
                <c:pt idx="7">
                  <c:v>8</c:v>
                </c:pt>
              </c:numCache>
            </c:numRef>
          </c:cat>
          <c:val>
            <c:numRef>
              <c:f>'US Fleets - Texas State'!$I$27:$I$34</c:f>
              <c:numCache>
                <c:ptCount val="8"/>
                <c:pt idx="0">
                  <c:v>-58860</c:v>
                </c:pt>
                <c:pt idx="1">
                  <c:v>79140</c:v>
                </c:pt>
                <c:pt idx="2">
                  <c:v>0</c:v>
                </c:pt>
                <c:pt idx="3">
                  <c:v>0</c:v>
                </c:pt>
                <c:pt idx="4">
                  <c:v>0</c:v>
                </c:pt>
                <c:pt idx="5">
                  <c:v>0</c:v>
                </c:pt>
                <c:pt idx="6">
                  <c:v>0</c:v>
                </c:pt>
                <c:pt idx="7">
                  <c:v>0</c:v>
                </c:pt>
              </c:numCache>
            </c:numRef>
          </c:val>
        </c:ser>
        <c:axId val="21336224"/>
        <c:axId val="57808289"/>
      </c:barChart>
      <c:catAx>
        <c:axId val="21336224"/>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spPr>
          <a:ln w="3175">
            <a:noFill/>
          </a:ln>
        </c:spPr>
        <c:crossAx val="57808289"/>
        <c:crosses val="autoZero"/>
        <c:auto val="1"/>
        <c:lblOffset val="100"/>
        <c:noMultiLvlLbl val="0"/>
      </c:catAx>
      <c:valAx>
        <c:axId val="57808289"/>
        <c:scaling>
          <c:orientation val="minMax"/>
        </c:scaling>
        <c:axPos val="l"/>
        <c:majorGridlines/>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1336224"/>
        <c:crossesAt val="1"/>
        <c:crossBetween val="between"/>
        <c:dispUnits>
          <c:builtInUnit val="thousands"/>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latin typeface="Arial"/>
                <a:ea typeface="Arial"/>
                <a:cs typeface="Arial"/>
              </a:rPr>
              <a:t>Annual Fuel Savings
</a:t>
            </a:r>
            <a:r>
              <a:rPr lang="en-US" cap="none" sz="800" b="1" i="0" u="none" baseline="0">
                <a:latin typeface="Arial"/>
                <a:ea typeface="Arial"/>
                <a:cs typeface="Arial"/>
              </a:rPr>
              <a:t>000's</a:t>
            </a:r>
          </a:p>
        </c:rich>
      </c:tx>
      <c:layout>
        <c:manualLayout>
          <c:xMode val="factor"/>
          <c:yMode val="factor"/>
          <c:x val="-0.00325"/>
          <c:y val="0.028"/>
        </c:manualLayout>
      </c:layout>
      <c:spPr>
        <a:noFill/>
        <a:ln>
          <a:noFill/>
        </a:ln>
      </c:spPr>
    </c:title>
    <c:plotArea>
      <c:layout>
        <c:manualLayout>
          <c:xMode val="edge"/>
          <c:yMode val="edge"/>
          <c:x val="0"/>
          <c:y val="0.15975"/>
          <c:w val="0.84875"/>
          <c:h val="0.71325"/>
        </c:manualLayout>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Fleets - Texas State'!$A$27:$A$34</c:f>
              <c:numCache>
                <c:ptCount val="8"/>
                <c:pt idx="0">
                  <c:v>1</c:v>
                </c:pt>
                <c:pt idx="1">
                  <c:v>2</c:v>
                </c:pt>
                <c:pt idx="2">
                  <c:v>3</c:v>
                </c:pt>
                <c:pt idx="3">
                  <c:v>4</c:v>
                </c:pt>
                <c:pt idx="4">
                  <c:v>5</c:v>
                </c:pt>
                <c:pt idx="5">
                  <c:v>6</c:v>
                </c:pt>
                <c:pt idx="6">
                  <c:v>7</c:v>
                </c:pt>
                <c:pt idx="7">
                  <c:v>8</c:v>
                </c:pt>
              </c:numCache>
            </c:numRef>
          </c:cat>
          <c:val>
            <c:numRef>
              <c:f>'US Fleets - Texas State'!$E$27:$E$34</c:f>
              <c:numCache>
                <c:ptCount val="8"/>
                <c:pt idx="0">
                  <c:v>138000</c:v>
                </c:pt>
                <c:pt idx="1">
                  <c:v>138000</c:v>
                </c:pt>
                <c:pt idx="2">
                  <c:v>0</c:v>
                </c:pt>
                <c:pt idx="3">
                  <c:v>0</c:v>
                </c:pt>
                <c:pt idx="4">
                  <c:v>0</c:v>
                </c:pt>
                <c:pt idx="5">
                  <c:v>0</c:v>
                </c:pt>
                <c:pt idx="6">
                  <c:v>0</c:v>
                </c:pt>
                <c:pt idx="7">
                  <c:v>0</c:v>
                </c:pt>
              </c:numCache>
            </c:numRef>
          </c:val>
        </c:ser>
        <c:axId val="50512554"/>
        <c:axId val="51959803"/>
      </c:barChart>
      <c:catAx>
        <c:axId val="50512554"/>
        <c:scaling>
          <c:orientation val="minMax"/>
        </c:scaling>
        <c:axPos val="b"/>
        <c:title>
          <c:tx>
            <c:rich>
              <a:bodyPr vert="horz" rot="0" anchor="ctr"/>
              <a:lstStyle/>
              <a:p>
                <a:pPr algn="ctr">
                  <a:defRPr/>
                </a:pPr>
                <a:r>
                  <a:rPr lang="en-US" cap="none" sz="8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spPr>
          <a:ln w="3175">
            <a:noFill/>
          </a:ln>
        </c:spPr>
        <c:txPr>
          <a:bodyPr/>
          <a:lstStyle/>
          <a:p>
            <a:pPr>
              <a:defRPr lang="en-US" cap="none" sz="800" b="0" i="0" u="none" baseline="0">
                <a:latin typeface="Arial"/>
                <a:ea typeface="Arial"/>
                <a:cs typeface="Arial"/>
              </a:defRPr>
            </a:pPr>
          </a:p>
        </c:txPr>
        <c:crossAx val="51959803"/>
        <c:crosses val="autoZero"/>
        <c:auto val="1"/>
        <c:lblOffset val="100"/>
        <c:noMultiLvlLbl val="0"/>
      </c:catAx>
      <c:valAx>
        <c:axId val="51959803"/>
        <c:scaling>
          <c:orientation val="minMax"/>
        </c:scaling>
        <c:axPos val="l"/>
        <c:majorGridlines/>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0512554"/>
        <c:crossesAt val="1"/>
        <c:crossBetween val="between"/>
        <c:dispUnits>
          <c:builtInUnit val="thousands"/>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75" b="1" i="0" u="none" baseline="0">
                <a:latin typeface="Arial"/>
                <a:ea typeface="Arial"/>
                <a:cs typeface="Arial"/>
              </a:rPr>
              <a:t>Propane-Powered Fleet
No. of Units In Operation</a:t>
            </a:r>
          </a:p>
        </c:rich>
      </c:tx>
      <c:layout>
        <c:manualLayout>
          <c:xMode val="factor"/>
          <c:yMode val="factor"/>
          <c:x val="0"/>
          <c:y val="0"/>
        </c:manualLayout>
      </c:layout>
      <c:spPr>
        <a:noFill/>
        <a:ln>
          <a:noFill/>
        </a:ln>
      </c:spPr>
    </c:title>
    <c:plotArea>
      <c:layout>
        <c:manualLayout>
          <c:xMode val="edge"/>
          <c:yMode val="edge"/>
          <c:x val="0.06475"/>
          <c:y val="0.16025"/>
          <c:w val="0.84925"/>
          <c:h val="0.707"/>
        </c:manualLayout>
      </c:layout>
      <c:barChart>
        <c:barDir val="col"/>
        <c:grouping val="clustered"/>
        <c:varyColors val="0"/>
        <c:ser>
          <c:idx val="0"/>
          <c:order val="0"/>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numRef>
              <c:f>'US Fleets - Texas State'!$A$27:$A$34</c:f>
              <c:numCache>
                <c:ptCount val="8"/>
                <c:pt idx="0">
                  <c:v>1</c:v>
                </c:pt>
                <c:pt idx="1">
                  <c:v>2</c:v>
                </c:pt>
                <c:pt idx="2">
                  <c:v>3</c:v>
                </c:pt>
                <c:pt idx="3">
                  <c:v>4</c:v>
                </c:pt>
                <c:pt idx="4">
                  <c:v>5</c:v>
                </c:pt>
                <c:pt idx="5">
                  <c:v>6</c:v>
                </c:pt>
                <c:pt idx="6">
                  <c:v>7</c:v>
                </c:pt>
                <c:pt idx="7">
                  <c:v>8</c:v>
                </c:pt>
              </c:numCache>
            </c:numRef>
          </c:cat>
          <c:val>
            <c:numRef>
              <c:f>'US Fleets - Texas State'!$C$27:$C$34</c:f>
              <c:numCache>
                <c:ptCount val="8"/>
                <c:pt idx="0">
                  <c:v>30</c:v>
                </c:pt>
                <c:pt idx="1">
                  <c:v>30</c:v>
                </c:pt>
                <c:pt idx="2">
                  <c:v>0</c:v>
                </c:pt>
                <c:pt idx="3">
                  <c:v>0</c:v>
                </c:pt>
                <c:pt idx="4">
                  <c:v>0</c:v>
                </c:pt>
                <c:pt idx="5">
                  <c:v>0</c:v>
                </c:pt>
                <c:pt idx="6">
                  <c:v>0</c:v>
                </c:pt>
                <c:pt idx="7">
                  <c:v>0</c:v>
                </c:pt>
              </c:numCache>
            </c:numRef>
          </c:val>
        </c:ser>
        <c:axId val="64985044"/>
        <c:axId val="47994485"/>
      </c:barChart>
      <c:catAx>
        <c:axId val="64985044"/>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low"/>
        <c:spPr>
          <a:ln w="3175">
            <a:noFill/>
          </a:ln>
        </c:spPr>
        <c:crossAx val="47994485"/>
        <c:crosses val="autoZero"/>
        <c:auto val="1"/>
        <c:lblOffset val="100"/>
        <c:noMultiLvlLbl val="0"/>
      </c:catAx>
      <c:valAx>
        <c:axId val="47994485"/>
        <c:scaling>
          <c:orientation val="minMax"/>
          <c:min val="0"/>
        </c:scaling>
        <c:axPos val="l"/>
        <c:majorGridlines/>
        <c:delete val="0"/>
        <c:numFmt formatCode="General" sourceLinked="0"/>
        <c:majorTickMark val="out"/>
        <c:minorTickMark val="none"/>
        <c:tickLblPos val="low"/>
        <c:txPr>
          <a:bodyPr/>
          <a:lstStyle/>
          <a:p>
            <a:pPr>
              <a:defRPr lang="en-US" cap="none" sz="675" b="0" i="0" u="none" baseline="0">
                <a:latin typeface="Arial"/>
                <a:ea typeface="Arial"/>
                <a:cs typeface="Arial"/>
              </a:defRPr>
            </a:pPr>
          </a:p>
        </c:txPr>
        <c:crossAx val="64985044"/>
        <c:crossesAt val="1"/>
        <c:crossBetween val="between"/>
        <c:dispUnits/>
        <c:majorUnit val="25"/>
        <c:minorUnit val="25"/>
      </c:valAx>
      <c:spPr>
        <a:solidFill>
          <a:srgbClr val="FFFFCC"/>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0.49475</cdr:x>
      <cdr:y>0.512</cdr:y>
    </cdr:from>
    <cdr:to>
      <cdr:x>0.51625</cdr:x>
      <cdr:y>0.56575</cdr:y>
    </cdr:to>
    <cdr:sp>
      <cdr:nvSpPr>
        <cdr:cNvPr id="1" name="TextBox 1"/>
        <cdr:cNvSpPr txBox="1">
          <a:spLocks noChangeArrowheads="1"/>
        </cdr:cNvSpPr>
      </cdr:nvSpPr>
      <cdr:spPr>
        <a:xfrm>
          <a:off x="1781175" y="1266825"/>
          <a:ext cx="76200" cy="133350"/>
        </a:xfrm>
        <a:prstGeom prst="rect">
          <a:avLst/>
        </a:prstGeom>
        <a:noFill/>
        <a:ln w="1" cmpd="sng">
          <a:noFill/>
        </a:ln>
      </cdr:spPr>
      <cdr:txBody>
        <a:bodyPr vertOverflow="clip" wrap="square" anchor="ctr"/>
        <a:p>
          <a:pPr algn="ctr">
            <a:defRPr/>
          </a:pPr>
          <a:r>
            <a:rPr lang="en-US" cap="none" sz="55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24</xdr:row>
      <xdr:rowOff>66675</xdr:rowOff>
    </xdr:from>
    <xdr:to>
      <xdr:col>15</xdr:col>
      <xdr:colOff>304800</xdr:colOff>
      <xdr:row>36</xdr:row>
      <xdr:rowOff>0</xdr:rowOff>
    </xdr:to>
    <xdr:graphicFrame>
      <xdr:nvGraphicFramePr>
        <xdr:cNvPr id="1" name="Chart 6"/>
        <xdr:cNvGraphicFramePr/>
      </xdr:nvGraphicFramePr>
      <xdr:xfrm>
        <a:off x="7334250" y="3724275"/>
        <a:ext cx="3590925" cy="2505075"/>
      </xdr:xfrm>
      <a:graphic>
        <a:graphicData uri="http://schemas.openxmlformats.org/drawingml/2006/chart">
          <c:chart xmlns:c="http://schemas.openxmlformats.org/drawingml/2006/chart" r:id="rId1"/>
        </a:graphicData>
      </a:graphic>
    </xdr:graphicFrame>
    <xdr:clientData/>
  </xdr:twoCellAnchor>
  <xdr:twoCellAnchor>
    <xdr:from>
      <xdr:col>9</xdr:col>
      <xdr:colOff>190500</xdr:colOff>
      <xdr:row>4</xdr:row>
      <xdr:rowOff>47625</xdr:rowOff>
    </xdr:from>
    <xdr:to>
      <xdr:col>15</xdr:col>
      <xdr:colOff>276225</xdr:colOff>
      <xdr:row>18</xdr:row>
      <xdr:rowOff>0</xdr:rowOff>
    </xdr:to>
    <xdr:graphicFrame>
      <xdr:nvGraphicFramePr>
        <xdr:cNvPr id="2" name="Chart 7"/>
        <xdr:cNvGraphicFramePr/>
      </xdr:nvGraphicFramePr>
      <xdr:xfrm>
        <a:off x="7296150" y="1066800"/>
        <a:ext cx="3600450" cy="2428875"/>
      </xdr:xfrm>
      <a:graphic>
        <a:graphicData uri="http://schemas.openxmlformats.org/drawingml/2006/chart">
          <c:chart xmlns:c="http://schemas.openxmlformats.org/drawingml/2006/chart" r:id="rId2"/>
        </a:graphicData>
      </a:graphic>
    </xdr:graphicFrame>
    <xdr:clientData/>
  </xdr:twoCellAnchor>
  <xdr:twoCellAnchor>
    <xdr:from>
      <xdr:col>9</xdr:col>
      <xdr:colOff>228600</xdr:colOff>
      <xdr:row>36</xdr:row>
      <xdr:rowOff>142875</xdr:rowOff>
    </xdr:from>
    <xdr:to>
      <xdr:col>15</xdr:col>
      <xdr:colOff>314325</xdr:colOff>
      <xdr:row>48</xdr:row>
      <xdr:rowOff>142875</xdr:rowOff>
    </xdr:to>
    <xdr:graphicFrame>
      <xdr:nvGraphicFramePr>
        <xdr:cNvPr id="3" name="Chart 8"/>
        <xdr:cNvGraphicFramePr/>
      </xdr:nvGraphicFramePr>
      <xdr:xfrm>
        <a:off x="7334250" y="6372225"/>
        <a:ext cx="3600450" cy="2486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showGridLines="0" tabSelected="1" workbookViewId="0" topLeftCell="A1">
      <selection activeCell="I5" sqref="I5"/>
    </sheetView>
  </sheetViews>
  <sheetFormatPr defaultColWidth="9.140625" defaultRowHeight="12.75"/>
  <cols>
    <col min="1" max="1" width="11.28125" style="0" customWidth="1"/>
    <col min="2" max="2" width="11.421875" style="0" customWidth="1"/>
    <col min="3" max="3" width="11.8515625" style="0" customWidth="1"/>
    <col min="4" max="4" width="10.7109375" style="0" customWidth="1"/>
    <col min="5" max="5" width="11.57421875" style="0" customWidth="1"/>
    <col min="6" max="7" width="11.28125" style="0" customWidth="1"/>
    <col min="8" max="8" width="12.140625" style="0" customWidth="1"/>
    <col min="9" max="9" width="15.00390625" style="0" customWidth="1"/>
    <col min="10" max="10" width="11.140625" style="0" customWidth="1"/>
    <col min="15" max="15" width="5.00390625" style="0" customWidth="1"/>
    <col min="16" max="16" width="6.140625" style="0" customWidth="1"/>
  </cols>
  <sheetData>
    <row r="1" spans="1:9" ht="36" customHeight="1">
      <c r="A1" s="85" t="s">
        <v>54</v>
      </c>
      <c r="B1" s="85"/>
      <c r="C1" s="85"/>
      <c r="D1" s="85"/>
      <c r="E1" s="85"/>
      <c r="F1" s="85"/>
      <c r="G1" s="85"/>
      <c r="H1" s="85"/>
      <c r="I1" s="85"/>
    </row>
    <row r="2" spans="1:9" ht="18" customHeight="1">
      <c r="A2" s="58"/>
      <c r="B2" s="68" t="s">
        <v>55</v>
      </c>
      <c r="C2" s="58"/>
      <c r="D2" s="58"/>
      <c r="F2" s="58"/>
      <c r="G2" s="58"/>
      <c r="H2" s="58"/>
      <c r="I2" s="58"/>
    </row>
    <row r="3" spans="3:14" ht="16.5" customHeight="1">
      <c r="C3" s="67" t="s">
        <v>51</v>
      </c>
      <c r="H3" s="96" t="s">
        <v>0</v>
      </c>
      <c r="I3" s="96"/>
      <c r="K3" s="97" t="s">
        <v>1</v>
      </c>
      <c r="L3" s="98"/>
      <c r="M3" s="99"/>
      <c r="N3" s="71">
        <f>(H16+H17)/(I18/12)/D12</f>
        <v>0.7010057909174032</v>
      </c>
    </row>
    <row r="4" spans="11:14" ht="9.75" customHeight="1">
      <c r="K4" s="69"/>
      <c r="L4" s="70"/>
      <c r="M4" s="100"/>
      <c r="N4" s="72"/>
    </row>
    <row r="5" spans="1:9" ht="16.5" customHeight="1">
      <c r="A5" s="1" t="s">
        <v>2</v>
      </c>
      <c r="B5" s="82" t="s">
        <v>66</v>
      </c>
      <c r="C5" s="83"/>
      <c r="D5" s="104" t="s">
        <v>3</v>
      </c>
      <c r="E5" s="105"/>
      <c r="F5" s="82" t="s">
        <v>67</v>
      </c>
      <c r="G5" s="83"/>
      <c r="H5" s="2" t="s">
        <v>4</v>
      </c>
      <c r="I5" s="62">
        <v>40787</v>
      </c>
    </row>
    <row r="6" spans="1:9" ht="10.5" customHeight="1">
      <c r="A6" s="1"/>
      <c r="B6" s="3"/>
      <c r="C6" s="3"/>
      <c r="D6" s="2"/>
      <c r="E6" s="2"/>
      <c r="F6" s="3"/>
      <c r="G6" s="3"/>
      <c r="H6" s="2"/>
      <c r="I6" s="4"/>
    </row>
    <row r="7" spans="1:9" ht="15.75" customHeight="1">
      <c r="A7" s="87" t="s">
        <v>47</v>
      </c>
      <c r="B7" s="88"/>
      <c r="C7" s="88"/>
      <c r="D7" s="89"/>
      <c r="E7" s="5"/>
      <c r="F7" s="6" t="s">
        <v>5</v>
      </c>
      <c r="G7" s="6"/>
      <c r="H7" s="7" t="s">
        <v>6</v>
      </c>
      <c r="I7" s="8" t="s">
        <v>42</v>
      </c>
    </row>
    <row r="8" spans="1:9" ht="18" customHeight="1">
      <c r="A8" s="9"/>
      <c r="B8" s="10"/>
      <c r="C8" s="11" t="s">
        <v>43</v>
      </c>
      <c r="D8" s="12">
        <v>15</v>
      </c>
      <c r="E8" s="13"/>
      <c r="G8" s="11" t="s">
        <v>7</v>
      </c>
      <c r="H8" s="14">
        <f>D9/D8*D13</f>
        <v>14200</v>
      </c>
      <c r="I8" s="15">
        <f>H8/D13</f>
        <v>4000</v>
      </c>
    </row>
    <row r="9" spans="1:9" ht="12.75">
      <c r="A9" s="9"/>
      <c r="B9" s="10"/>
      <c r="C9" s="11" t="s">
        <v>44</v>
      </c>
      <c r="D9" s="16">
        <v>60000</v>
      </c>
      <c r="E9" s="13"/>
      <c r="G9" s="11" t="s">
        <v>8</v>
      </c>
      <c r="H9" s="14">
        <f>D9/D8*B23*D14</f>
        <v>9600</v>
      </c>
      <c r="I9" s="17">
        <f>H9/D14</f>
        <v>4800</v>
      </c>
    </row>
    <row r="10" spans="1:8" ht="12.75">
      <c r="A10" s="9"/>
      <c r="B10" s="10"/>
      <c r="C10" s="11" t="s">
        <v>48</v>
      </c>
      <c r="D10" s="16">
        <v>120000</v>
      </c>
      <c r="E10" s="13"/>
      <c r="G10" s="11" t="s">
        <v>9</v>
      </c>
      <c r="H10" s="18">
        <f>H8-H9</f>
        <v>4600</v>
      </c>
    </row>
    <row r="11" spans="1:5" ht="12.75" customHeight="1">
      <c r="A11" s="9"/>
      <c r="B11" s="10"/>
      <c r="C11" s="11" t="s">
        <v>10</v>
      </c>
      <c r="D11" s="19">
        <v>0</v>
      </c>
      <c r="E11" s="13"/>
    </row>
    <row r="12" spans="1:11" ht="12.75" customHeight="1">
      <c r="A12" s="9"/>
      <c r="B12" s="10"/>
      <c r="C12" s="11" t="s">
        <v>11</v>
      </c>
      <c r="D12" s="19">
        <v>6562</v>
      </c>
      <c r="E12" s="10"/>
      <c r="F12" s="20"/>
      <c r="G12" s="21" t="s">
        <v>12</v>
      </c>
      <c r="H12" s="22">
        <f>D12/H10*12</f>
        <v>17.11826086956522</v>
      </c>
      <c r="J12" s="10"/>
      <c r="K12" s="10"/>
    </row>
    <row r="13" spans="1:5" ht="12.75" customHeight="1">
      <c r="A13" s="9"/>
      <c r="B13" s="10"/>
      <c r="C13" s="11" t="s">
        <v>63</v>
      </c>
      <c r="D13" s="23">
        <v>3.55</v>
      </c>
      <c r="E13" s="65"/>
    </row>
    <row r="14" spans="1:9" ht="16.5" customHeight="1">
      <c r="A14" s="24"/>
      <c r="B14" s="25"/>
      <c r="C14" s="26" t="s">
        <v>49</v>
      </c>
      <c r="D14" s="27">
        <v>2</v>
      </c>
      <c r="E14" s="11"/>
      <c r="F14" s="28" t="s">
        <v>13</v>
      </c>
      <c r="G14" s="6"/>
      <c r="H14" s="29"/>
      <c r="I14" s="90" t="s">
        <v>45</v>
      </c>
    </row>
    <row r="15" spans="5:9" ht="12.75" customHeight="1">
      <c r="E15" s="13"/>
      <c r="F15" s="30"/>
      <c r="G15" s="31" t="s">
        <v>14</v>
      </c>
      <c r="H15" s="18">
        <f>-D12</f>
        <v>-6562</v>
      </c>
      <c r="I15" s="91"/>
    </row>
    <row r="16" spans="1:9" ht="15.75" customHeight="1">
      <c r="A16" s="86"/>
      <c r="B16" s="86"/>
      <c r="C16" s="86"/>
      <c r="D16" s="86"/>
      <c r="E16" s="32"/>
      <c r="F16" s="9"/>
      <c r="G16" s="33" t="s">
        <v>9</v>
      </c>
      <c r="H16" s="14">
        <f>(D10/D8*D13)-(D10/D8*B23*D14)</f>
        <v>9200</v>
      </c>
      <c r="I16" s="34">
        <f>D10</f>
        <v>120000</v>
      </c>
    </row>
    <row r="17" spans="1:9" ht="12.75">
      <c r="A17" s="92"/>
      <c r="B17" s="92"/>
      <c r="C17" s="92"/>
      <c r="D17" s="60"/>
      <c r="F17" s="9"/>
      <c r="G17" s="35" t="s">
        <v>15</v>
      </c>
      <c r="H17" s="18">
        <f>D11</f>
        <v>0</v>
      </c>
      <c r="I17" s="32" t="s">
        <v>16</v>
      </c>
    </row>
    <row r="18" spans="1:9" ht="12.75">
      <c r="A18" s="92"/>
      <c r="B18" s="92"/>
      <c r="C18" s="92"/>
      <c r="D18" s="61"/>
      <c r="F18" s="101" t="s">
        <v>17</v>
      </c>
      <c r="G18" s="102"/>
      <c r="H18" s="36">
        <f>SUM(H15:H17)</f>
        <v>2638</v>
      </c>
      <c r="I18" s="37">
        <f>(I16/D9)*12</f>
        <v>24</v>
      </c>
    </row>
    <row r="20" spans="1:5" ht="42" customHeight="1" hidden="1">
      <c r="A20" s="106" t="s">
        <v>18</v>
      </c>
      <c r="B20" s="107"/>
      <c r="C20" s="107"/>
      <c r="D20" s="107"/>
      <c r="E20" s="107"/>
    </row>
    <row r="21" spans="1:5" ht="45.75" customHeight="1" hidden="1">
      <c r="A21" s="38" t="s">
        <v>19</v>
      </c>
      <c r="B21" s="39">
        <v>1.60934</v>
      </c>
      <c r="C21" s="10" t="s">
        <v>20</v>
      </c>
      <c r="D21" s="10"/>
      <c r="E21" s="13"/>
    </row>
    <row r="22" spans="1:5" ht="60.75" customHeight="1" hidden="1">
      <c r="A22" s="38" t="s">
        <v>21</v>
      </c>
      <c r="B22" s="40">
        <v>4.5461</v>
      </c>
      <c r="C22" s="10" t="s">
        <v>22</v>
      </c>
      <c r="D22" s="10"/>
      <c r="E22" s="13"/>
    </row>
    <row r="23" spans="1:5" ht="44.25" customHeight="1" hidden="1">
      <c r="A23" s="38" t="s">
        <v>23</v>
      </c>
      <c r="B23" s="41">
        <v>1.2</v>
      </c>
      <c r="C23" s="10" t="s">
        <v>56</v>
      </c>
      <c r="D23" s="10"/>
      <c r="E23" s="13"/>
    </row>
    <row r="24" spans="1:5" ht="48.75" customHeight="1" hidden="1">
      <c r="A24" s="42"/>
      <c r="B24" s="42"/>
      <c r="C24" s="42"/>
      <c r="D24" s="42"/>
      <c r="E24" s="42"/>
    </row>
    <row r="25" spans="1:9" ht="15.75">
      <c r="A25" s="75" t="s">
        <v>58</v>
      </c>
      <c r="B25" s="76"/>
      <c r="C25" s="76"/>
      <c r="D25" s="76"/>
      <c r="E25" s="76"/>
      <c r="F25" s="76"/>
      <c r="G25" s="76"/>
      <c r="H25" s="76"/>
      <c r="I25" s="77"/>
    </row>
    <row r="26" spans="1:9" ht="54" customHeight="1">
      <c r="A26" s="40" t="s">
        <v>24</v>
      </c>
      <c r="B26" s="43" t="s">
        <v>25</v>
      </c>
      <c r="C26" s="43" t="s">
        <v>26</v>
      </c>
      <c r="D26" s="43" t="s">
        <v>27</v>
      </c>
      <c r="E26" s="43" t="s">
        <v>9</v>
      </c>
      <c r="F26" s="43" t="s">
        <v>28</v>
      </c>
      <c r="G26" s="43" t="s">
        <v>29</v>
      </c>
      <c r="H26" s="44" t="s">
        <v>30</v>
      </c>
      <c r="I26" s="44" t="s">
        <v>31</v>
      </c>
    </row>
    <row r="27" spans="1:9" ht="15" customHeight="1">
      <c r="A27" s="40">
        <v>1</v>
      </c>
      <c r="B27" s="45">
        <v>30</v>
      </c>
      <c r="C27" s="40">
        <f>B27-F27</f>
        <v>30</v>
      </c>
      <c r="D27" s="18">
        <f aca="true" t="shared" si="0" ref="D27:D34">B27*$D$12</f>
        <v>196860</v>
      </c>
      <c r="E27" s="14">
        <v>138000</v>
      </c>
      <c r="F27" s="45">
        <v>0</v>
      </c>
      <c r="G27" s="18">
        <f aca="true" t="shared" si="1" ref="G27:G34">F27*$D$11</f>
        <v>0</v>
      </c>
      <c r="H27" s="18">
        <f aca="true" t="shared" si="2" ref="H27:H34">-D27+E27+G27</f>
        <v>-58860</v>
      </c>
      <c r="I27" s="36">
        <f>H27</f>
        <v>-58860</v>
      </c>
    </row>
    <row r="28" spans="1:9" ht="12.75">
      <c r="A28" s="40">
        <v>2</v>
      </c>
      <c r="B28" s="45">
        <v>0</v>
      </c>
      <c r="C28" s="40">
        <v>30</v>
      </c>
      <c r="D28" s="18">
        <f t="shared" si="0"/>
        <v>0</v>
      </c>
      <c r="E28" s="14">
        <f aca="true" t="shared" si="3" ref="E27:E34">C28*$H$10</f>
        <v>138000</v>
      </c>
      <c r="F28" s="45">
        <v>0</v>
      </c>
      <c r="G28" s="18">
        <f t="shared" si="1"/>
        <v>0</v>
      </c>
      <c r="H28" s="18">
        <f t="shared" si="2"/>
        <v>138000</v>
      </c>
      <c r="I28" s="36">
        <f aca="true" t="shared" si="4" ref="I28:I34">I27+H28</f>
        <v>79140</v>
      </c>
    </row>
    <row r="29" spans="1:9" ht="12.75">
      <c r="A29" s="40">
        <v>3</v>
      </c>
      <c r="B29" s="45">
        <v>0</v>
      </c>
      <c r="C29" s="40">
        <v>0</v>
      </c>
      <c r="D29" s="18">
        <f t="shared" si="0"/>
        <v>0</v>
      </c>
      <c r="E29" s="14">
        <f t="shared" si="3"/>
        <v>0</v>
      </c>
      <c r="F29" s="45">
        <v>0</v>
      </c>
      <c r="G29" s="18">
        <f t="shared" si="1"/>
        <v>0</v>
      </c>
      <c r="H29" s="18">
        <f t="shared" si="2"/>
        <v>0</v>
      </c>
      <c r="I29" s="36">
        <v>0</v>
      </c>
    </row>
    <row r="30" spans="1:9" ht="12.75">
      <c r="A30" s="40">
        <v>4</v>
      </c>
      <c r="B30" s="45">
        <v>0</v>
      </c>
      <c r="C30" s="40">
        <v>0</v>
      </c>
      <c r="D30" s="18">
        <f t="shared" si="0"/>
        <v>0</v>
      </c>
      <c r="E30" s="14">
        <f t="shared" si="3"/>
        <v>0</v>
      </c>
      <c r="F30" s="45">
        <v>0</v>
      </c>
      <c r="G30" s="18">
        <f t="shared" si="1"/>
        <v>0</v>
      </c>
      <c r="H30" s="18">
        <f t="shared" si="2"/>
        <v>0</v>
      </c>
      <c r="I30" s="36">
        <f t="shared" si="4"/>
        <v>0</v>
      </c>
    </row>
    <row r="31" spans="1:9" ht="12.75">
      <c r="A31" s="40">
        <v>5</v>
      </c>
      <c r="B31" s="45">
        <v>0</v>
      </c>
      <c r="C31" s="40">
        <v>0</v>
      </c>
      <c r="D31" s="18">
        <f t="shared" si="0"/>
        <v>0</v>
      </c>
      <c r="E31" s="14">
        <f t="shared" si="3"/>
        <v>0</v>
      </c>
      <c r="F31" s="45">
        <v>0</v>
      </c>
      <c r="G31" s="18">
        <f t="shared" si="1"/>
        <v>0</v>
      </c>
      <c r="H31" s="18">
        <f t="shared" si="2"/>
        <v>0</v>
      </c>
      <c r="I31" s="36">
        <f t="shared" si="4"/>
        <v>0</v>
      </c>
    </row>
    <row r="32" spans="1:9" ht="12.75">
      <c r="A32" s="40">
        <v>6</v>
      </c>
      <c r="B32" s="45">
        <v>0</v>
      </c>
      <c r="C32" s="40">
        <v>0</v>
      </c>
      <c r="D32" s="18">
        <f t="shared" si="0"/>
        <v>0</v>
      </c>
      <c r="E32" s="14">
        <f t="shared" si="3"/>
        <v>0</v>
      </c>
      <c r="F32" s="45">
        <v>0</v>
      </c>
      <c r="G32" s="18">
        <f t="shared" si="1"/>
        <v>0</v>
      </c>
      <c r="H32" s="18">
        <f t="shared" si="2"/>
        <v>0</v>
      </c>
      <c r="I32" s="36">
        <f t="shared" si="4"/>
        <v>0</v>
      </c>
    </row>
    <row r="33" spans="1:9" ht="12.75">
      <c r="A33" s="40">
        <v>7</v>
      </c>
      <c r="B33" s="45">
        <v>0</v>
      </c>
      <c r="C33" s="40">
        <v>0</v>
      </c>
      <c r="D33" s="18">
        <f t="shared" si="0"/>
        <v>0</v>
      </c>
      <c r="E33" s="14">
        <f t="shared" si="3"/>
        <v>0</v>
      </c>
      <c r="F33" s="45">
        <v>0</v>
      </c>
      <c r="G33" s="18">
        <f t="shared" si="1"/>
        <v>0</v>
      </c>
      <c r="H33" s="18">
        <f t="shared" si="2"/>
        <v>0</v>
      </c>
      <c r="I33" s="36">
        <f t="shared" si="4"/>
        <v>0</v>
      </c>
    </row>
    <row r="34" spans="1:9" ht="12.75">
      <c r="A34" s="40">
        <v>8</v>
      </c>
      <c r="B34" s="45">
        <v>0</v>
      </c>
      <c r="C34" s="40">
        <v>0</v>
      </c>
      <c r="D34" s="18">
        <f t="shared" si="0"/>
        <v>0</v>
      </c>
      <c r="E34" s="14">
        <f t="shared" si="3"/>
        <v>0</v>
      </c>
      <c r="F34" s="45">
        <v>0</v>
      </c>
      <c r="G34" s="18">
        <f t="shared" si="1"/>
        <v>0</v>
      </c>
      <c r="H34" s="18">
        <f t="shared" si="2"/>
        <v>0</v>
      </c>
      <c r="I34" s="36">
        <f t="shared" si="4"/>
        <v>0</v>
      </c>
    </row>
    <row r="36" spans="1:9" ht="15.75">
      <c r="A36" s="93" t="s">
        <v>32</v>
      </c>
      <c r="B36" s="94"/>
      <c r="C36" s="94"/>
      <c r="D36" s="94"/>
      <c r="E36" s="94"/>
      <c r="F36" s="94"/>
      <c r="G36" s="94"/>
      <c r="H36" s="94"/>
      <c r="I36" s="95"/>
    </row>
    <row r="37" spans="1:9" ht="51">
      <c r="A37" s="43" t="s">
        <v>33</v>
      </c>
      <c r="B37" s="43" t="s">
        <v>34</v>
      </c>
      <c r="C37" s="43" t="s">
        <v>35</v>
      </c>
      <c r="D37" s="43" t="s">
        <v>36</v>
      </c>
      <c r="E37" s="43" t="s">
        <v>59</v>
      </c>
      <c r="F37" s="43" t="s">
        <v>46</v>
      </c>
      <c r="G37" s="43" t="s">
        <v>50</v>
      </c>
      <c r="H37" s="43" t="s">
        <v>53</v>
      </c>
      <c r="I37" s="43" t="s">
        <v>37</v>
      </c>
    </row>
    <row r="38" spans="1:9" ht="12.75">
      <c r="A38" s="40" t="s">
        <v>57</v>
      </c>
      <c r="B38" s="46">
        <v>4600</v>
      </c>
      <c r="C38" s="46">
        <v>1500</v>
      </c>
      <c r="D38" s="46">
        <f>SUM(B38:C38)</f>
        <v>6100</v>
      </c>
      <c r="E38" s="46">
        <v>462</v>
      </c>
      <c r="F38" s="48"/>
      <c r="G38" s="49">
        <v>0</v>
      </c>
      <c r="H38" s="49">
        <v>0</v>
      </c>
      <c r="I38" s="48">
        <f>(D38+E38+F38+G38+H38)</f>
        <v>6562</v>
      </c>
    </row>
    <row r="39" spans="1:9" ht="12.75">
      <c r="A39" s="40"/>
      <c r="B39" s="46"/>
      <c r="C39" s="46"/>
      <c r="D39" s="46"/>
      <c r="E39" s="47"/>
      <c r="F39" s="48"/>
      <c r="G39" s="49"/>
      <c r="H39" s="50"/>
      <c r="I39" s="48"/>
    </row>
    <row r="40" ht="12.75">
      <c r="G40" s="51"/>
    </row>
    <row r="41" spans="1:9" ht="15.75">
      <c r="A41" s="75" t="s">
        <v>38</v>
      </c>
      <c r="B41" s="76"/>
      <c r="C41" s="77"/>
      <c r="E41" s="103"/>
      <c r="F41" s="103"/>
      <c r="G41" s="103"/>
      <c r="H41" s="103"/>
      <c r="I41" s="103"/>
    </row>
    <row r="42" spans="1:9" ht="12.75">
      <c r="A42" s="80" t="s">
        <v>60</v>
      </c>
      <c r="B42" s="81"/>
      <c r="C42" s="52">
        <v>2</v>
      </c>
      <c r="D42" s="59"/>
      <c r="E42" s="84" t="s">
        <v>64</v>
      </c>
      <c r="F42" s="84"/>
      <c r="G42" s="84"/>
      <c r="H42" s="84"/>
      <c r="I42" s="64"/>
    </row>
    <row r="43" spans="1:9" ht="12.75">
      <c r="A43" s="78" t="s">
        <v>61</v>
      </c>
      <c r="B43" s="79"/>
      <c r="C43" s="54">
        <v>0</v>
      </c>
      <c r="E43" s="84" t="s">
        <v>65</v>
      </c>
      <c r="F43" s="84"/>
      <c r="G43" s="84"/>
      <c r="H43" s="84"/>
      <c r="I43" s="60"/>
    </row>
    <row r="44" spans="1:5" ht="12.75">
      <c r="A44" s="78" t="s">
        <v>39</v>
      </c>
      <c r="B44" s="79"/>
      <c r="C44" s="54">
        <v>0</v>
      </c>
      <c r="E44" s="66"/>
    </row>
    <row r="45" spans="1:5" ht="13.5">
      <c r="A45" s="78" t="s">
        <v>40</v>
      </c>
      <c r="B45" s="79"/>
      <c r="C45" s="53">
        <v>0</v>
      </c>
      <c r="D45" s="55"/>
      <c r="E45" s="66"/>
    </row>
    <row r="46" spans="1:5" ht="13.5">
      <c r="A46" s="78" t="s">
        <v>41</v>
      </c>
      <c r="B46" s="79"/>
      <c r="C46" s="53">
        <v>0</v>
      </c>
      <c r="D46" s="55"/>
      <c r="E46" s="66"/>
    </row>
    <row r="47" spans="1:4" ht="12.75">
      <c r="A47" s="78" t="s">
        <v>62</v>
      </c>
      <c r="B47" s="79"/>
      <c r="C47" s="63">
        <v>0</v>
      </c>
      <c r="D47" s="59"/>
    </row>
    <row r="48" spans="1:4" ht="12.75">
      <c r="A48" s="73" t="s">
        <v>52</v>
      </c>
      <c r="B48" s="74"/>
      <c r="C48" s="57">
        <v>2</v>
      </c>
      <c r="D48" s="56"/>
    </row>
  </sheetData>
  <sheetProtection/>
  <mergeCells count="27">
    <mergeCell ref="K3:M4"/>
    <mergeCell ref="F18:G18"/>
    <mergeCell ref="E41:I41"/>
    <mergeCell ref="E42:H42"/>
    <mergeCell ref="D5:E5"/>
    <mergeCell ref="F5:G5"/>
    <mergeCell ref="A25:I25"/>
    <mergeCell ref="A20:E20"/>
    <mergeCell ref="E43:H43"/>
    <mergeCell ref="A1:I1"/>
    <mergeCell ref="A16:D16"/>
    <mergeCell ref="A7:D7"/>
    <mergeCell ref="I14:I15"/>
    <mergeCell ref="A17:C17"/>
    <mergeCell ref="A18:C18"/>
    <mergeCell ref="A36:I36"/>
    <mergeCell ref="H3:I3"/>
    <mergeCell ref="N3:N4"/>
    <mergeCell ref="A48:B48"/>
    <mergeCell ref="A41:C41"/>
    <mergeCell ref="A43:B43"/>
    <mergeCell ref="A44:B44"/>
    <mergeCell ref="A45:B45"/>
    <mergeCell ref="A46:B46"/>
    <mergeCell ref="A47:B47"/>
    <mergeCell ref="A42:B42"/>
    <mergeCell ref="B5:C5"/>
  </mergeCells>
  <printOptions/>
  <pageMargins left="0.41" right="0.23" top="0.67" bottom="0.49" header="0.66" footer="0.5"/>
  <pageSetup fitToHeight="1" fitToWidth="1" horizontalDpi="600" verticalDpi="600" orientation="landscape"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1483301 Ontario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Davis</dc:creator>
  <cp:keywords/>
  <dc:description/>
  <cp:lastModifiedBy>Buddy Gamel</cp:lastModifiedBy>
  <cp:lastPrinted>2003-09-10T15:03:52Z</cp:lastPrinted>
  <dcterms:created xsi:type="dcterms:W3CDTF">2003-08-29T13:10:27Z</dcterms:created>
  <dcterms:modified xsi:type="dcterms:W3CDTF">2011-09-20T16:19:49Z</dcterms:modified>
  <cp:category/>
  <cp:version/>
  <cp:contentType/>
  <cp:contentStatus/>
</cp:coreProperties>
</file>